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<sst xmlns="http://schemas.openxmlformats.org/spreadsheetml/2006/main" count="172" uniqueCount="168">
  <si>
    <t>Код бюджетной классификации РФ</t>
  </si>
  <si>
    <t>Наименование доходов</t>
  </si>
  <si>
    <t>План на 2007 год</t>
  </si>
  <si>
    <t>ДОХОДЫ</t>
  </si>
  <si>
    <t>Налог на доходы физических лиц</t>
  </si>
  <si>
    <t>000 1 00 00000 00 0000 000</t>
  </si>
  <si>
    <t>Налог на имущество физических лиц</t>
  </si>
  <si>
    <t>ДОХОДЫ ОТ ОКАЗАНИЯ ПЛАТНЫХ УСЛУГ И КОМПЕНСАЦИИ ЗАТРАТ ГОСУДАРСТВА</t>
  </si>
  <si>
    <t>БЕЗВОЗМЕЗДНЫЕ ПОСТУПЛЕНИЯ</t>
  </si>
  <si>
    <t>Прочие дотации</t>
  </si>
  <si>
    <t>Прочие дотации бюджетам поселений</t>
  </si>
  <si>
    <t>Прочие субсидии</t>
  </si>
  <si>
    <t>НАЛОГИ НА ИМУЩЕСТВО</t>
  </si>
  <si>
    <t>ЗЕМЕЛЬНЫЙ НАЛОГ</t>
  </si>
  <si>
    <t xml:space="preserve">Земельный налог ,взимаемый по ставкам, установленным в соответствии с подпунктом 1 пункта 1 ст.394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</si>
  <si>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</si>
  <si>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>1 кв.</t>
  </si>
  <si>
    <t>2 кв.</t>
  </si>
  <si>
    <t>3кв.</t>
  </si>
  <si>
    <t>4кв.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</si>
  <si>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</si>
  <si>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</si>
  <si>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НАЛОГОВЫЕ И НЕНАЛОГОВЫЕ ДОХОДЫ</t>
  </si>
  <si>
    <t>НАЛОГИ НА ПРИБЫЛЬ, ДОХОДЫ</t>
  </si>
  <si>
    <t>182 1 01 00000 00 0000 000</t>
  </si>
  <si>
    <t>182 1 01 02000 01 0000 110</t>
  </si>
  <si>
    <t>182 1 01 02020 01 0000 110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</si>
  <si>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</si>
  <si>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</si>
  <si>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</si>
  <si>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</si>
  <si>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</si>
  <si>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</si>
  <si>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032 1 11 00000 00 0000 000</t>
  </si>
  <si>
    <t>032 1 11 05030 00 0000 120</t>
  </si>
  <si>
    <t>032 2 02 00000 00 0000 000</t>
  </si>
  <si>
    <t>032 1 13 00000 00 0000 000</t>
  </si>
  <si>
    <t>032 2 00 00000 00 0000 000</t>
  </si>
  <si>
    <t>032 2 02 01999 00 0000 151</t>
  </si>
  <si>
    <t>032 2 02 01999 10 0000 151</t>
  </si>
  <si>
    <t>032 2 02 02000 00 0000 151</t>
  </si>
  <si>
    <t>032 2 02 02999 00 0000 151</t>
  </si>
  <si>
    <t>032 2 02 02999 10 0000 151</t>
  </si>
  <si>
    <t>182 1 01 02010 01 0000 110</t>
  </si>
  <si>
    <t>182 1 06 04000 02 0000 110</t>
  </si>
  <si>
    <t>Транспортный налог</t>
  </si>
  <si>
    <t>182 1 06 04012 02 0000 110</t>
  </si>
  <si>
    <t>Транспортный налог с физических лиц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</si>
  <si>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</si>
  <si>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</si>
  <si>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</si>
  <si>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</si>
  <si>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032 2 02 01001 00 0000 151</t>
  </si>
  <si>
    <t>Дотации на выравнивание бюджетной обеспеченности</t>
  </si>
  <si>
    <t>032 2 02 01001 10 0000 151</t>
  </si>
  <si>
    <t>Дотации бюджетам поселений на выравнивание бюджетной обеспеченности</t>
  </si>
  <si>
    <t>032 2 02 04999 10 0000 151</t>
  </si>
  <si>
    <t>032 2 02 04999 00 0000 151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</si>
  <si>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</si>
  <si>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</si>
  <si>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</si>
  <si>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ст.394 Налогового кодекса Российской Федерации и применяемым к объектам налогообложения, расположенным в границах поселений.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</si>
  <si>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</si>
  <si>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 , находящегося в оперативном управлении органов государственной  власти 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</si>
  <si>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Прочие субсидии бюджетам поселений</t>
  </si>
  <si>
    <t>Доходы от продажи земельных участков, (находящихся в собственности поселений (за исключением земельных участков муниципальных бюджетных и автономных учреждений)</t>
  </si>
  <si>
    <t>032 1 14 06000 00 0000 430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</si>
  <si>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</si>
  <si>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032 1 14 00000 00 0000 000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</si>
  <si>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</si>
  <si>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</si>
  <si>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</si>
  <si>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</si>
  <si>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Прочие доходы от оказания платных услуг (работ) получателями средств бюджетов поселений</t>
  </si>
  <si>
    <t>Прочие доходы от оказания платных услуг (работ)</t>
  </si>
  <si>
    <t>Прочие доходы от компенсации затрат государства</t>
  </si>
  <si>
    <t>032 1 13 01990 00 0000 130</t>
  </si>
  <si>
    <t>032 1 13 01995 10 0000 130</t>
  </si>
  <si>
    <t>032 1 13 02990 00 0000 130</t>
  </si>
  <si>
    <t>Прочие доходы от компенсации затрат бюджетов поселений</t>
  </si>
  <si>
    <t>032 1 13 02995 10 0000 130</t>
  </si>
  <si>
    <t>032 1 14 06025 10 0000 430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</si>
  <si>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</si>
  <si>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</si>
  <si>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</si>
  <si>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</si>
  <si>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</si>
  <si>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032 1 16 00000 00 0000 000</t>
  </si>
  <si>
    <t>ШТРАФЫ, САНКЦИИ, ВОЗМЕЩЕНИЕ УЩЕРБА</t>
  </si>
  <si>
    <t>032 1 16 90000 00 0000 140</t>
  </si>
  <si>
    <t>Прочие поступления от денежных взысканий (штрафов) и иных сумм в возмещение ущерба</t>
  </si>
  <si>
    <t>032 1 16 90050 10 0000 140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</si>
  <si>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</si>
  <si>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</si>
  <si>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</si>
  <si>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032 1 11 05025 10 0000 120</t>
  </si>
  <si>
    <t>032 1 11 05020 00 0000 120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</si>
  <si>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</si>
  <si>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011 1 11 05013 10 0000 120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</si>
  <si>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</si>
  <si>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011 1 14 06013 10 0000 430</t>
  </si>
  <si>
    <t>План 2014 г. руб.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</si>
  <si>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</si>
  <si>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</si>
  <si>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</si>
  <si>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</si>
  <si>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</si>
  <si>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</si>
  <si>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</si>
  <si>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100 1 03 02000 01 0000 110</t>
  </si>
  <si>
    <t xml:space="preserve">100 1 03 02230 01 0000 110 </t>
  </si>
  <si>
    <t>100 1 03 02240 01 0000 110</t>
  </si>
  <si>
    <t>100 1 03 02250 01 0000 110</t>
  </si>
  <si>
    <t xml:space="preserve">100 1 03 02260 01 0000 110 </t>
  </si>
  <si>
    <t>ДОХОДЫ ОТ ПРОДАЖИ МАТЕРИАЛЬНЫХ И НЕМАТЕРИАЛЬНЫХ АКТИВОВ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</si>
  <si>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</si>
  <si>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Российской Федерации (сумма платежа)</t>
  </si>
  <si>
    <t>182 1 01 02010 01 2000 110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</si>
  <si>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Российской Федерации (пени, проценты)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</si>
  <si>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</si>
  <si>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Российской Федерации (взыскания)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</si>
  <si>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</si>
  <si>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</si>
  <si>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</si>
  <si>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</si>
  <si>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</si>
  <si>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платежа)</t>
  </si>
  <si>
    <t>182 1 01 02030 01 2000 110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</si>
  <si>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</si>
  <si>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</si>
  <si>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</si>
  <si>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Единый сельскохозяйственный налог (сумма платежа)</t>
  </si>
  <si>
    <t>182 1 05 03010 01 1000 110</t>
  </si>
  <si>
    <t>182 1 06 04012 02 1000 110</t>
  </si>
  <si>
    <t>Транспортный налог с физических лиц (сумма платежа)</t>
  </si>
  <si>
    <t>182 1 06 01030 10 1000 110</t>
  </si>
  <si>
    <t>182 1 06 01030 10 2000 110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</si>
  <si>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</si>
  <si>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011 1 11 05010 00 0000 120</t>
  </si>
  <si>
    <t>182 1 06 06013 10 1000 110</t>
  </si>
  <si>
    <t>Земельный налог, взимаемый по ставкам, установленным в соответствии с подпунктом 1 пункта 1 ст.394 Налогового кодекса Российской Федерации и применяемым к объектам налогообложения, расположенным в границах поселений (суммы платежа)</t>
  </si>
  <si>
    <t>182 1 06 06013 10 2000 110</t>
  </si>
  <si>
    <t>182 1 06 06013 10 3000 110</t>
  </si>
  <si>
    <t>Земельный налог, взимаемый по ставкам, установленным в соответствии с подпунктом 1 пункта 1 ст.394 Налогового кодекса Российской Федерации и применяемым к объектам налогообложения, расположенным в границах поселений (взыскания)</t>
  </si>
  <si>
    <t>182 1 06 06023 10 1000 110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</si>
  <si>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платежа)</t>
  </si>
  <si>
    <t>182 1 06 06023 10 2000 110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</si>
  <si>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</si>
  <si>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182 1 06 06023 10 3000 110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</si>
  <si>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</si>
  <si>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(пени,проценты)</t>
  </si>
  <si>
    <t>Земельный налог, взимаемый по ставкам, установленным в соответствии с подпунктом 1 пункта 1 ст.394 Налогового кодекса Российской Федерации и применяемым к объектам налогообложения, расположенным в границах поселений (пени,проценты)</t>
  </si>
  <si>
    <t>182 1 01 02020 01 3000 110</t>
  </si>
  <si>
    <t>182 1 01 02030 01 3000 110</t>
  </si>
  <si>
    <t>032 1 11 05035 10 1000 120</t>
  </si>
  <si>
    <t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(сумма платежа)</t>
  </si>
  <si>
    <t>032 1 14 02000 00 0000 410</t>
  </si>
  <si>
    <t xml:space="preserve">доходы от реализации имущества. в собственности поселений (за исключением движимого имущества муниципальных бюджетных и автономных учреждений. а также имущества муниципальных унитарных предприятий в том числе казенных) </t>
  </si>
  <si>
    <t xml:space="preserve">доходы от реализации имущества. в собственности поселений (за исключением движимого имущества муниципальных бюджетных и автономных учреждений. а также имущества муниципальных унитарных предприятий в том числе казенных) в части реализации основных средств по указанному имуществу </t>
  </si>
  <si>
    <t>032 1 14 02053 1 0 0000 410</t>
  </si>
  <si>
    <t>032 1 16 33000 00 0000 140</t>
  </si>
  <si>
    <t>Денежные взыскания (штрафы) за нарушение законодательства Российской Федерации о размещении заказов на поставки товаров. выполненных работ. оказание услуг</t>
  </si>
  <si>
    <t>032 1 16 33050 10 0000 140</t>
  </si>
  <si>
    <t>011 1 14 06000 00 0000 430</t>
  </si>
  <si>
    <t>Доходы от продажи земельных участков собственность на которые не разграничена</t>
  </si>
  <si>
    <t>Доходы от продажи земельных участков собственность на которые не разграничена и которые расположены в границах поселений</t>
  </si>
  <si>
    <r>
      <t>Ожидаемое исполнение поступлений по доходам Новокиевского сельсовета на 2014 год</t>
    </r>
    <r>
      <rPr>
        <b/>
        <sz val="12"/>
        <rFont val="Arial"/>
        <family val="2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</si>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</sst>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2"/>
      <color indexed="53"/>
      <name val="Arial"/>
      <family val="2"/>
    </font>
    <font>
      <i/>
      <sz val="12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1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5" borderId="12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25" borderId="1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distributed"/>
    </xf>
    <xf numFmtId="0" fontId="9" fillId="0" borderId="10" xfId="0" applyFont="1" applyBorder="1" applyAlignment="1">
      <alignment horizontal="justify" wrapText="1"/>
    </xf>
    <xf numFmtId="0" fontId="9" fillId="0" borderId="12" xfId="0" applyFont="1" applyBorder="1" applyAlignment="1">
      <alignment wrapText="1"/>
    </xf>
    <xf numFmtId="0" fontId="9" fillId="25" borderId="12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9" fillId="25" borderId="13" xfId="0" applyFont="1" applyFill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0" fontId="9" fillId="0" borderId="12" xfId="0" applyFont="1" applyBorder="1" applyAlignment="1">
      <alignment horizontal="justify" wrapText="1"/>
    </xf>
    <xf numFmtId="0" fontId="9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9" fillId="25" borderId="12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2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1" fillId="25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wrapText="1"/>
    </xf>
    <xf numFmtId="2" fontId="2" fillId="5" borderId="10" xfId="0" applyNumberFormat="1" applyFont="1" applyFill="1" applyBorder="1" applyAlignment="1">
      <alignment horizontal="center" wrapText="1"/>
    </xf>
    <xf numFmtId="2" fontId="1" fillId="5" borderId="10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0" fontId="9" fillId="25" borderId="12" xfId="0" applyFont="1" applyFill="1" applyBorder="1" applyAlignment="1">
      <alignment horizontal="justify" vertical="top" wrapText="1"/>
    </xf>
    <xf numFmtId="0" fontId="9" fillId="26" borderId="12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1" fillId="0" borderId="10" xfId="0" applyFont="1" applyBorder="1" applyAlignment="1">
      <alignment horizontal="justify" vertical="distributed"/>
    </xf>
    <xf numFmtId="2" fontId="3" fillId="5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wrapText="1"/>
    </xf>
    <xf numFmtId="0" fontId="9" fillId="26" borderId="12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9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2.421875" style="1" customWidth="1"/>
    <col min="2" max="2" width="51.57421875" style="1" customWidth="1"/>
    <col min="3" max="3" width="13.421875" style="3" hidden="1" customWidth="1"/>
    <col min="4" max="4" width="10.00390625" style="1" hidden="1" customWidth="1"/>
    <col min="5" max="7" width="0" style="1" hidden="1" customWidth="1"/>
    <col min="8" max="8" width="14.8515625" style="1" bestFit="1" customWidth="1"/>
    <col min="9" max="9" width="10.28125" style="1" customWidth="1"/>
    <col min="10" max="16384" width="9.140625" style="1" customWidth="1"/>
  </cols>
  <sheetData>
    <row r="1" spans="2:12" ht="15">
      <c r="B1" s="3"/>
      <c r="C1" s="1"/>
      <c r="H1" s="2"/>
      <c r="L1" s="2"/>
    </row>
    <row r="2" spans="2:12" ht="15">
      <c r="B2" s="3"/>
      <c r="C2" s="1"/>
      <c r="H2" s="2"/>
      <c r="L2" s="2"/>
    </row>
    <row r="3" spans="2:12" ht="15">
      <c r="B3" s="3"/>
      <c r="C3" s="1"/>
      <c r="H3" s="2"/>
      <c r="L3" s="2"/>
    </row>
    <row r="4" spans="2:12" ht="15">
      <c r="B4" s="3"/>
      <c r="C4" s="1"/>
      <c r="H4" s="2"/>
      <c r="L4" s="2"/>
    </row>
    <row r="5" ht="10.5" customHeight="1"/>
    <row r="6" spans="1:9" ht="21" customHeight="1">
      <c r="A6" s="93" t="s">
        <v>166</v>
      </c>
      <c r="B6" s="94"/>
      <c r="C6" s="94"/>
      <c r="D6" s="94"/>
      <c r="E6" s="94"/>
      <c r="F6" s="94"/>
      <c r="G6" s="94"/>
      <c r="H6" s="94"/>
      <c r="I6" s="1" t="s">
        <v>167</v>
      </c>
    </row>
    <row r="7" spans="1:3" ht="16.5" customHeight="1">
      <c r="A7" s="4"/>
      <c r="B7" s="4"/>
      <c r="C7" s="4"/>
    </row>
    <row r="8" spans="1:8" ht="15" customHeight="1">
      <c r="A8" s="100" t="s">
        <v>0</v>
      </c>
      <c r="B8" s="100" t="s">
        <v>1</v>
      </c>
      <c r="C8" s="95" t="s">
        <v>2</v>
      </c>
      <c r="D8" s="96" t="s">
        <v>16</v>
      </c>
      <c r="E8" s="96" t="s">
        <v>17</v>
      </c>
      <c r="F8" s="96" t="s">
        <v>18</v>
      </c>
      <c r="G8" s="96" t="s">
        <v>19</v>
      </c>
      <c r="H8" s="96" t="s">
        <v>101</v>
      </c>
    </row>
    <row r="9" spans="1:8" ht="24.75" customHeight="1">
      <c r="A9" s="100"/>
      <c r="B9" s="100"/>
      <c r="C9" s="95"/>
      <c r="D9" s="97"/>
      <c r="E9" s="97"/>
      <c r="F9" s="97"/>
      <c r="G9" s="97"/>
      <c r="H9" s="97"/>
    </row>
    <row r="10" spans="1:8" ht="30.75" customHeight="1">
      <c r="A10" s="36" t="s">
        <v>5</v>
      </c>
      <c r="B10" s="36" t="s">
        <v>22</v>
      </c>
      <c r="C10" s="6" t="e">
        <f>C11+#REF!+C35+#REF!+C43+C54+C63+#REF!+#REF!+#REF!+#REF!+C79+#REF!</f>
        <v>#REF!</v>
      </c>
      <c r="D10" s="6" t="e">
        <f>D11+#REF!+D35+#REF!+D43+D54+D63+#REF!+#REF!</f>
        <v>#REF!</v>
      </c>
      <c r="E10" s="6" t="e">
        <f>E11+#REF!+E35+#REF!+E43+E54+E63+#REF!+#REF!</f>
        <v>#REF!</v>
      </c>
      <c r="F10" s="6" t="e">
        <f>F11+#REF!+F35+#REF!+F43+F54+F63+#REF!+#REF!</f>
        <v>#REF!</v>
      </c>
      <c r="G10" s="6" t="e">
        <f>G11+#REF!+G35+#REF!+G43+G54+G63+#REF!+#REF!</f>
        <v>#REF!</v>
      </c>
      <c r="H10" s="79">
        <f>H11+H35+H54+H63+H68+H31+H74+H25</f>
        <v>13814056</v>
      </c>
    </row>
    <row r="11" spans="1:8" ht="15">
      <c r="A11" s="37" t="s">
        <v>24</v>
      </c>
      <c r="B11" s="38" t="s">
        <v>23</v>
      </c>
      <c r="C11" s="7">
        <f aca="true" t="shared" si="0" ref="C11:H11">C12</f>
        <v>74</v>
      </c>
      <c r="D11" s="7">
        <f t="shared" si="0"/>
        <v>77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80">
        <f t="shared" si="0"/>
        <v>6283951</v>
      </c>
    </row>
    <row r="12" spans="1:8" ht="15">
      <c r="A12" s="37" t="s">
        <v>25</v>
      </c>
      <c r="B12" s="39" t="s">
        <v>4</v>
      </c>
      <c r="C12" s="5">
        <f>C17</f>
        <v>74</v>
      </c>
      <c r="D12" s="5">
        <f>D17</f>
        <v>77</v>
      </c>
      <c r="E12" s="5">
        <f>E17</f>
        <v>0</v>
      </c>
      <c r="F12" s="5">
        <f>F17</f>
        <v>0</v>
      </c>
      <c r="G12" s="5">
        <f>G17</f>
        <v>0</v>
      </c>
      <c r="H12" s="80">
        <f>H13+H17+H21</f>
        <v>6283951</v>
      </c>
    </row>
    <row r="13" spans="1:8" ht="85.5">
      <c r="A13" s="40" t="s">
        <v>43</v>
      </c>
      <c r="B13" s="41" t="s">
        <v>69</v>
      </c>
      <c r="C13" s="32"/>
      <c r="D13" s="5"/>
      <c r="E13" s="5"/>
      <c r="F13" s="5"/>
      <c r="G13" s="5"/>
      <c r="H13" s="80">
        <f>H14+H15+H16</f>
        <v>6199202</v>
      </c>
    </row>
    <row r="14" spans="1:8" ht="99.75">
      <c r="A14" s="85" t="s">
        <v>115</v>
      </c>
      <c r="B14" s="53" t="s">
        <v>116</v>
      </c>
      <c r="C14" s="32"/>
      <c r="D14" s="5"/>
      <c r="E14" s="5"/>
      <c r="F14" s="5"/>
      <c r="G14" s="5"/>
      <c r="H14" s="87">
        <f>6710300-533098</f>
        <v>6177202</v>
      </c>
    </row>
    <row r="15" spans="1:8" ht="99.75">
      <c r="A15" s="85" t="s">
        <v>117</v>
      </c>
      <c r="B15" s="53" t="s">
        <v>118</v>
      </c>
      <c r="C15" s="32"/>
      <c r="D15" s="5"/>
      <c r="E15" s="5"/>
      <c r="F15" s="5"/>
      <c r="G15" s="5"/>
      <c r="H15" s="87">
        <v>4000</v>
      </c>
    </row>
    <row r="16" spans="1:8" ht="99.75">
      <c r="A16" s="85" t="s">
        <v>119</v>
      </c>
      <c r="B16" s="53" t="s">
        <v>120</v>
      </c>
      <c r="C16" s="32"/>
      <c r="D16" s="5"/>
      <c r="E16" s="5"/>
      <c r="F16" s="5"/>
      <c r="G16" s="5"/>
      <c r="H16" s="87">
        <v>18000</v>
      </c>
    </row>
    <row r="17" spans="1:8" ht="145.5" customHeight="1">
      <c r="A17" s="37" t="s">
        <v>26</v>
      </c>
      <c r="B17" s="42" t="s">
        <v>70</v>
      </c>
      <c r="C17" s="5">
        <f>C21</f>
        <v>74</v>
      </c>
      <c r="D17" s="5">
        <f>D21</f>
        <v>77</v>
      </c>
      <c r="E17" s="5">
        <f>E21</f>
        <v>0</v>
      </c>
      <c r="F17" s="5">
        <f>F21</f>
        <v>0</v>
      </c>
      <c r="G17" s="5">
        <f>G21</f>
        <v>0</v>
      </c>
      <c r="H17" s="80">
        <f>H18+H19+H20</f>
        <v>73049</v>
      </c>
    </row>
    <row r="18" spans="1:8" ht="142.5" customHeight="1">
      <c r="A18" s="46" t="s">
        <v>121</v>
      </c>
      <c r="B18" s="86" t="s">
        <v>122</v>
      </c>
      <c r="C18" s="20"/>
      <c r="D18" s="20"/>
      <c r="E18" s="20"/>
      <c r="F18" s="20"/>
      <c r="G18" s="20"/>
      <c r="H18" s="87">
        <f>83800-10951</f>
        <v>72849</v>
      </c>
    </row>
    <row r="19" spans="1:8" ht="143.25" customHeight="1">
      <c r="A19" s="46" t="s">
        <v>123</v>
      </c>
      <c r="B19" s="86" t="s">
        <v>124</v>
      </c>
      <c r="C19" s="5"/>
      <c r="D19" s="5"/>
      <c r="E19" s="5"/>
      <c r="F19" s="5"/>
      <c r="G19" s="5"/>
      <c r="H19" s="87">
        <v>100</v>
      </c>
    </row>
    <row r="20" spans="1:8" ht="133.5" customHeight="1">
      <c r="A20" s="46" t="s">
        <v>152</v>
      </c>
      <c r="B20" s="86" t="s">
        <v>130</v>
      </c>
      <c r="C20" s="5"/>
      <c r="D20" s="5"/>
      <c r="E20" s="5"/>
      <c r="F20" s="5"/>
      <c r="G20" s="5"/>
      <c r="H20" s="87">
        <v>100</v>
      </c>
    </row>
    <row r="21" spans="1:8" ht="56.25" customHeight="1">
      <c r="A21" s="43" t="s">
        <v>72</v>
      </c>
      <c r="B21" s="41" t="s">
        <v>71</v>
      </c>
      <c r="C21" s="10">
        <v>74</v>
      </c>
      <c r="D21" s="11">
        <v>77</v>
      </c>
      <c r="E21" s="11"/>
      <c r="F21" s="11"/>
      <c r="G21" s="11"/>
      <c r="H21" s="80">
        <f>H22+H23+H24</f>
        <v>11700</v>
      </c>
    </row>
    <row r="22" spans="1:8" ht="59.25" customHeight="1">
      <c r="A22" s="88" t="s">
        <v>125</v>
      </c>
      <c r="B22" s="53" t="s">
        <v>126</v>
      </c>
      <c r="C22" s="66"/>
      <c r="D22" s="67"/>
      <c r="E22" s="67"/>
      <c r="F22" s="67"/>
      <c r="G22" s="67"/>
      <c r="H22" s="81">
        <f>39400-30000</f>
        <v>9400</v>
      </c>
    </row>
    <row r="23" spans="1:8" ht="57.75" customHeight="1">
      <c r="A23" s="88" t="s">
        <v>127</v>
      </c>
      <c r="B23" s="53" t="s">
        <v>128</v>
      </c>
      <c r="C23" s="66"/>
      <c r="D23" s="67"/>
      <c r="E23" s="67"/>
      <c r="F23" s="67"/>
      <c r="G23" s="67"/>
      <c r="H23" s="81">
        <v>2000</v>
      </c>
    </row>
    <row r="24" spans="1:8" ht="59.25" customHeight="1">
      <c r="A24" s="88" t="s">
        <v>153</v>
      </c>
      <c r="B24" s="53" t="s">
        <v>129</v>
      </c>
      <c r="C24" s="66"/>
      <c r="D24" s="67"/>
      <c r="E24" s="67"/>
      <c r="F24" s="67"/>
      <c r="G24" s="67"/>
      <c r="H24" s="81">
        <v>300</v>
      </c>
    </row>
    <row r="25" spans="1:8" s="12" customFormat="1" ht="45.75" customHeight="1">
      <c r="A25" s="64" t="s">
        <v>108</v>
      </c>
      <c r="B25" s="83" t="s">
        <v>102</v>
      </c>
      <c r="C25" s="66"/>
      <c r="D25" s="67"/>
      <c r="E25" s="67"/>
      <c r="F25" s="67"/>
      <c r="G25" s="67"/>
      <c r="H25" s="81">
        <f>H26</f>
        <v>1897056</v>
      </c>
    </row>
    <row r="26" spans="1:8" s="12" customFormat="1" ht="44.25" customHeight="1">
      <c r="A26" s="64" t="s">
        <v>109</v>
      </c>
      <c r="B26" s="84" t="s">
        <v>103</v>
      </c>
      <c r="C26" s="66"/>
      <c r="D26" s="67"/>
      <c r="E26" s="67"/>
      <c r="F26" s="67"/>
      <c r="G26" s="67"/>
      <c r="H26" s="81">
        <f>H27+H28+H29+H30</f>
        <v>1897056</v>
      </c>
    </row>
    <row r="27" spans="1:8" s="12" customFormat="1" ht="85.5" customHeight="1">
      <c r="A27" s="64" t="s">
        <v>110</v>
      </c>
      <c r="B27" s="84" t="s">
        <v>105</v>
      </c>
      <c r="C27" s="66"/>
      <c r="D27" s="67"/>
      <c r="E27" s="67"/>
      <c r="F27" s="67"/>
      <c r="G27" s="67"/>
      <c r="H27" s="81">
        <v>809284</v>
      </c>
    </row>
    <row r="28" spans="1:8" s="12" customFormat="1" ht="100.5" customHeight="1">
      <c r="A28" s="64" t="s">
        <v>111</v>
      </c>
      <c r="B28" s="84" t="s">
        <v>104</v>
      </c>
      <c r="C28" s="66"/>
      <c r="D28" s="67"/>
      <c r="E28" s="67"/>
      <c r="F28" s="67"/>
      <c r="G28" s="67"/>
      <c r="H28" s="81">
        <v>14038</v>
      </c>
    </row>
    <row r="29" spans="1:8" s="12" customFormat="1" ht="87.75" customHeight="1">
      <c r="A29" s="64" t="s">
        <v>112</v>
      </c>
      <c r="B29" s="84" t="s">
        <v>106</v>
      </c>
      <c r="C29" s="66"/>
      <c r="D29" s="67"/>
      <c r="E29" s="67"/>
      <c r="F29" s="67"/>
      <c r="G29" s="67"/>
      <c r="H29" s="81">
        <v>1025738</v>
      </c>
    </row>
    <row r="30" spans="1:8" s="12" customFormat="1" ht="90.75" customHeight="1">
      <c r="A30" s="64" t="s">
        <v>113</v>
      </c>
      <c r="B30" s="84" t="s">
        <v>107</v>
      </c>
      <c r="C30" s="66"/>
      <c r="D30" s="67"/>
      <c r="E30" s="67"/>
      <c r="F30" s="67"/>
      <c r="G30" s="67"/>
      <c r="H30" s="81">
        <v>47996</v>
      </c>
    </row>
    <row r="31" spans="1:8" s="12" customFormat="1" ht="19.5" customHeight="1">
      <c r="A31" s="64" t="s">
        <v>82</v>
      </c>
      <c r="B31" s="68" t="s">
        <v>83</v>
      </c>
      <c r="C31" s="66"/>
      <c r="D31" s="67"/>
      <c r="E31" s="67"/>
      <c r="F31" s="67"/>
      <c r="G31" s="67"/>
      <c r="H31" s="81">
        <f>H32</f>
        <v>40441</v>
      </c>
    </row>
    <row r="32" spans="1:8" s="12" customFormat="1" ht="16.5" customHeight="1">
      <c r="A32" s="64" t="s">
        <v>84</v>
      </c>
      <c r="B32" s="65" t="s">
        <v>85</v>
      </c>
      <c r="C32" s="66"/>
      <c r="D32" s="67"/>
      <c r="E32" s="67"/>
      <c r="F32" s="67"/>
      <c r="G32" s="67"/>
      <c r="H32" s="81">
        <f>H33</f>
        <v>40441</v>
      </c>
    </row>
    <row r="33" spans="1:8" s="12" customFormat="1" ht="18" customHeight="1">
      <c r="A33" s="64" t="s">
        <v>86</v>
      </c>
      <c r="B33" s="65" t="s">
        <v>85</v>
      </c>
      <c r="C33" s="66"/>
      <c r="D33" s="67"/>
      <c r="E33" s="67"/>
      <c r="F33" s="67"/>
      <c r="G33" s="67"/>
      <c r="H33" s="81">
        <f>H34</f>
        <v>40441</v>
      </c>
    </row>
    <row r="34" spans="1:8" s="12" customFormat="1" ht="28.5" customHeight="1">
      <c r="A34" s="90" t="s">
        <v>132</v>
      </c>
      <c r="B34" s="89" t="s">
        <v>131</v>
      </c>
      <c r="C34" s="66"/>
      <c r="D34" s="67"/>
      <c r="E34" s="67"/>
      <c r="F34" s="67"/>
      <c r="G34" s="67"/>
      <c r="H34" s="81">
        <f>7000+33441</f>
        <v>40441</v>
      </c>
    </row>
    <row r="35" spans="1:8" ht="15">
      <c r="A35" s="44" t="s">
        <v>27</v>
      </c>
      <c r="B35" s="45" t="s">
        <v>12</v>
      </c>
      <c r="C35" s="35">
        <f aca="true" t="shared" si="1" ref="C35:G36">C36</f>
        <v>2</v>
      </c>
      <c r="D35" s="35">
        <f t="shared" si="1"/>
        <v>1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81">
        <f>H36+H43</f>
        <v>1744000</v>
      </c>
    </row>
    <row r="36" spans="1:8" ht="15">
      <c r="A36" s="37" t="s">
        <v>28</v>
      </c>
      <c r="B36" s="37" t="s">
        <v>6</v>
      </c>
      <c r="C36" s="5">
        <f t="shared" si="1"/>
        <v>2</v>
      </c>
      <c r="D36" s="5">
        <f t="shared" si="1"/>
        <v>1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80">
        <f>H37</f>
        <v>125000</v>
      </c>
    </row>
    <row r="37" spans="1:8" ht="55.5" customHeight="1">
      <c r="A37" s="37" t="s">
        <v>29</v>
      </c>
      <c r="B37" s="37" t="s">
        <v>60</v>
      </c>
      <c r="C37" s="15">
        <v>2</v>
      </c>
      <c r="D37" s="16">
        <v>1</v>
      </c>
      <c r="E37" s="16"/>
      <c r="F37" s="16"/>
      <c r="G37" s="16"/>
      <c r="H37" s="80">
        <f>H38+H39</f>
        <v>125000</v>
      </c>
    </row>
    <row r="38" spans="1:8" ht="58.5" customHeight="1">
      <c r="A38" s="46" t="s">
        <v>135</v>
      </c>
      <c r="B38" s="46" t="s">
        <v>137</v>
      </c>
      <c r="C38" s="17"/>
      <c r="D38" s="18"/>
      <c r="E38" s="18"/>
      <c r="F38" s="18"/>
      <c r="G38" s="18"/>
      <c r="H38" s="87">
        <f>148000-24000</f>
        <v>124000</v>
      </c>
    </row>
    <row r="39" spans="1:8" ht="54.75" customHeight="1">
      <c r="A39" s="46" t="s">
        <v>136</v>
      </c>
      <c r="B39" s="46" t="s">
        <v>150</v>
      </c>
      <c r="C39" s="17"/>
      <c r="D39" s="18"/>
      <c r="E39" s="18"/>
      <c r="F39" s="18"/>
      <c r="G39" s="18"/>
      <c r="H39" s="87">
        <v>1000</v>
      </c>
    </row>
    <row r="40" spans="1:8" ht="18.75" customHeight="1">
      <c r="A40" s="37" t="s">
        <v>44</v>
      </c>
      <c r="B40" s="37" t="s">
        <v>45</v>
      </c>
      <c r="C40" s="15"/>
      <c r="D40" s="16"/>
      <c r="E40" s="16"/>
      <c r="F40" s="16"/>
      <c r="G40" s="16"/>
      <c r="H40" s="80">
        <f>H41</f>
        <v>0</v>
      </c>
    </row>
    <row r="41" spans="1:8" ht="14.25" customHeight="1">
      <c r="A41" s="72" t="s">
        <v>46</v>
      </c>
      <c r="B41" s="72" t="s">
        <v>47</v>
      </c>
      <c r="C41" s="15"/>
      <c r="D41" s="16"/>
      <c r="E41" s="16"/>
      <c r="F41" s="16"/>
      <c r="G41" s="16"/>
      <c r="H41" s="80">
        <f>H42</f>
        <v>0</v>
      </c>
    </row>
    <row r="42" spans="1:8" ht="30" customHeight="1">
      <c r="A42" s="46" t="s">
        <v>133</v>
      </c>
      <c r="B42" s="46" t="s">
        <v>134</v>
      </c>
      <c r="C42" s="15"/>
      <c r="D42" s="16"/>
      <c r="E42" s="16"/>
      <c r="F42" s="16"/>
      <c r="G42" s="16"/>
      <c r="H42" s="80">
        <v>0</v>
      </c>
    </row>
    <row r="43" spans="1:8" ht="15">
      <c r="A43" s="37" t="s">
        <v>30</v>
      </c>
      <c r="B43" s="38" t="s">
        <v>13</v>
      </c>
      <c r="C43" s="7" t="e">
        <f>C44+#REF!</f>
        <v>#REF!</v>
      </c>
      <c r="D43" s="7" t="e">
        <f>D44+#REF!</f>
        <v>#REF!</v>
      </c>
      <c r="E43" s="7" t="e">
        <f>E44+#REF!</f>
        <v>#REF!</v>
      </c>
      <c r="F43" s="7" t="e">
        <f>F44+#REF!</f>
        <v>#REF!</v>
      </c>
      <c r="G43" s="7" t="e">
        <f>G44+#REF!</f>
        <v>#REF!</v>
      </c>
      <c r="H43" s="80">
        <f>H44+H49</f>
        <v>1619000</v>
      </c>
    </row>
    <row r="44" spans="1:8" ht="57">
      <c r="A44" s="37" t="s">
        <v>31</v>
      </c>
      <c r="B44" s="37" t="s">
        <v>14</v>
      </c>
      <c r="C44" s="13">
        <f aca="true" t="shared" si="2" ref="C44:H44">C45</f>
        <v>2</v>
      </c>
      <c r="D44" s="13">
        <f t="shared" si="2"/>
        <v>2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80">
        <f t="shared" si="2"/>
        <v>496000</v>
      </c>
    </row>
    <row r="45" spans="1:8" s="12" customFormat="1" ht="83.25" customHeight="1">
      <c r="A45" s="37" t="s">
        <v>32</v>
      </c>
      <c r="B45" s="37" t="s">
        <v>61</v>
      </c>
      <c r="C45" s="15">
        <v>2</v>
      </c>
      <c r="D45" s="16">
        <v>2</v>
      </c>
      <c r="E45" s="16"/>
      <c r="F45" s="16"/>
      <c r="G45" s="16"/>
      <c r="H45" s="80">
        <f>H46+H47+H48</f>
        <v>496000</v>
      </c>
    </row>
    <row r="46" spans="1:8" s="12" customFormat="1" ht="83.25" customHeight="1">
      <c r="A46" s="46" t="s">
        <v>139</v>
      </c>
      <c r="B46" s="46" t="s">
        <v>140</v>
      </c>
      <c r="C46" s="17"/>
      <c r="D46" s="18"/>
      <c r="E46" s="18"/>
      <c r="F46" s="18"/>
      <c r="G46" s="18"/>
      <c r="H46" s="87">
        <v>493000</v>
      </c>
    </row>
    <row r="47" spans="1:8" s="12" customFormat="1" ht="83.25" customHeight="1">
      <c r="A47" s="46" t="s">
        <v>141</v>
      </c>
      <c r="B47" s="46" t="s">
        <v>151</v>
      </c>
      <c r="C47" s="17"/>
      <c r="D47" s="18"/>
      <c r="E47" s="18"/>
      <c r="F47" s="18"/>
      <c r="G47" s="18"/>
      <c r="H47" s="87">
        <v>2000</v>
      </c>
    </row>
    <row r="48" spans="1:8" s="12" customFormat="1" ht="83.25" customHeight="1">
      <c r="A48" s="46" t="s">
        <v>142</v>
      </c>
      <c r="B48" s="46" t="s">
        <v>143</v>
      </c>
      <c r="C48" s="17"/>
      <c r="D48" s="18"/>
      <c r="E48" s="18"/>
      <c r="F48" s="18"/>
      <c r="G48" s="18"/>
      <c r="H48" s="87">
        <v>1000</v>
      </c>
    </row>
    <row r="49" spans="1:8" s="12" customFormat="1" ht="61.5" customHeight="1">
      <c r="A49" s="37" t="s">
        <v>48</v>
      </c>
      <c r="B49" s="37" t="s">
        <v>49</v>
      </c>
      <c r="C49" s="15"/>
      <c r="D49" s="16"/>
      <c r="E49" s="16"/>
      <c r="F49" s="16"/>
      <c r="G49" s="16"/>
      <c r="H49" s="80">
        <f>H50</f>
        <v>1123000</v>
      </c>
    </row>
    <row r="50" spans="1:8" s="12" customFormat="1" ht="83.25" customHeight="1">
      <c r="A50" s="37" t="s">
        <v>50</v>
      </c>
      <c r="B50" s="37" t="s">
        <v>51</v>
      </c>
      <c r="C50" s="15"/>
      <c r="D50" s="16"/>
      <c r="E50" s="16"/>
      <c r="F50" s="16"/>
      <c r="G50" s="16"/>
      <c r="H50" s="80">
        <f>H51+H52+H53</f>
        <v>1123000</v>
      </c>
    </row>
    <row r="51" spans="1:8" s="12" customFormat="1" ht="83.25" customHeight="1">
      <c r="A51" s="46" t="s">
        <v>144</v>
      </c>
      <c r="B51" s="46" t="s">
        <v>145</v>
      </c>
      <c r="C51" s="15"/>
      <c r="D51" s="16"/>
      <c r="E51" s="16"/>
      <c r="F51" s="16"/>
      <c r="G51" s="16"/>
      <c r="H51" s="87">
        <v>1111000</v>
      </c>
    </row>
    <row r="52" spans="1:8" s="12" customFormat="1" ht="83.25" customHeight="1">
      <c r="A52" s="46" t="s">
        <v>146</v>
      </c>
      <c r="B52" s="46" t="s">
        <v>147</v>
      </c>
      <c r="C52" s="15"/>
      <c r="D52" s="16"/>
      <c r="E52" s="16"/>
      <c r="F52" s="16"/>
      <c r="G52" s="16"/>
      <c r="H52" s="87">
        <v>7000</v>
      </c>
    </row>
    <row r="53" spans="1:8" s="12" customFormat="1" ht="83.25" customHeight="1">
      <c r="A53" s="46" t="s">
        <v>148</v>
      </c>
      <c r="B53" s="46" t="s">
        <v>149</v>
      </c>
      <c r="C53" s="15"/>
      <c r="D53" s="16"/>
      <c r="E53" s="16"/>
      <c r="F53" s="16"/>
      <c r="G53" s="16"/>
      <c r="H53" s="87">
        <v>5000</v>
      </c>
    </row>
    <row r="54" spans="1:8" ht="43.5" customHeight="1">
      <c r="A54" s="37" t="s">
        <v>33</v>
      </c>
      <c r="B54" s="50" t="s">
        <v>15</v>
      </c>
      <c r="C54" s="7" t="e">
        <f>#REF!+#REF!</f>
        <v>#REF!</v>
      </c>
      <c r="D54" s="7" t="e">
        <f>#REF!+#REF!</f>
        <v>#REF!</v>
      </c>
      <c r="E54" s="7" t="e">
        <f>#REF!+#REF!</f>
        <v>#REF!</v>
      </c>
      <c r="F54" s="7" t="e">
        <f>#REF!+#REF!</f>
        <v>#REF!</v>
      </c>
      <c r="G54" s="7" t="e">
        <f>#REF!+#REF!</f>
        <v>#REF!</v>
      </c>
      <c r="H54" s="80">
        <f>H61+H56+H59+H57</f>
        <v>2030724</v>
      </c>
    </row>
    <row r="55" spans="1:8" ht="74.25" customHeight="1">
      <c r="A55" s="40" t="s">
        <v>138</v>
      </c>
      <c r="B55" s="77" t="s">
        <v>97</v>
      </c>
      <c r="C55" s="75"/>
      <c r="D55" s="7"/>
      <c r="E55" s="7"/>
      <c r="F55" s="7"/>
      <c r="G55" s="7"/>
      <c r="H55" s="80">
        <f>H56</f>
        <v>221137</v>
      </c>
    </row>
    <row r="56" spans="1:8" s="12" customFormat="1" ht="104.25" customHeight="1">
      <c r="A56" s="46" t="s">
        <v>98</v>
      </c>
      <c r="B56" s="76" t="s">
        <v>62</v>
      </c>
      <c r="C56" s="20">
        <v>1</v>
      </c>
      <c r="D56" s="21"/>
      <c r="E56" s="21"/>
      <c r="F56" s="21"/>
      <c r="G56" s="21"/>
      <c r="H56" s="80">
        <f>50000+171137</f>
        <v>221137</v>
      </c>
    </row>
    <row r="57" spans="1:8" s="12" customFormat="1" ht="28.5" customHeight="1">
      <c r="A57" s="46" t="s">
        <v>163</v>
      </c>
      <c r="B57" s="92" t="s">
        <v>164</v>
      </c>
      <c r="C57" s="20"/>
      <c r="D57" s="21"/>
      <c r="E57" s="21"/>
      <c r="F57" s="21"/>
      <c r="G57" s="21"/>
      <c r="H57" s="80">
        <f>H58</f>
        <v>7213</v>
      </c>
    </row>
    <row r="58" spans="1:8" s="12" customFormat="1" ht="42" customHeight="1">
      <c r="A58" s="46" t="s">
        <v>163</v>
      </c>
      <c r="B58" s="92" t="s">
        <v>165</v>
      </c>
      <c r="C58" s="20"/>
      <c r="D58" s="21"/>
      <c r="E58" s="21"/>
      <c r="F58" s="21"/>
      <c r="G58" s="21"/>
      <c r="H58" s="80">
        <v>7213</v>
      </c>
    </row>
    <row r="59" spans="1:8" s="12" customFormat="1" ht="104.25" customHeight="1">
      <c r="A59" s="69" t="s">
        <v>96</v>
      </c>
      <c r="B59" s="74" t="s">
        <v>94</v>
      </c>
      <c r="C59" s="20"/>
      <c r="D59" s="21"/>
      <c r="E59" s="21"/>
      <c r="F59" s="21"/>
      <c r="G59" s="21"/>
      <c r="H59" s="80">
        <f>H60</f>
        <v>2374</v>
      </c>
    </row>
    <row r="60" spans="1:8" s="12" customFormat="1" ht="104.25" customHeight="1">
      <c r="A60" s="46" t="s">
        <v>95</v>
      </c>
      <c r="B60" s="46" t="s">
        <v>93</v>
      </c>
      <c r="C60" s="20"/>
      <c r="D60" s="21"/>
      <c r="E60" s="21"/>
      <c r="F60" s="21"/>
      <c r="G60" s="21"/>
      <c r="H60" s="80">
        <f>50000-47626</f>
        <v>2374</v>
      </c>
    </row>
    <row r="61" spans="1:8" ht="99.75">
      <c r="A61" s="37" t="s">
        <v>34</v>
      </c>
      <c r="B61" s="47" t="s">
        <v>63</v>
      </c>
      <c r="C61" s="19">
        <f aca="true" t="shared" si="3" ref="C61:H61">C62</f>
        <v>0</v>
      </c>
      <c r="D61" s="19">
        <f t="shared" si="3"/>
        <v>20</v>
      </c>
      <c r="E61" s="19">
        <f t="shared" si="3"/>
        <v>0</v>
      </c>
      <c r="F61" s="19">
        <f t="shared" si="3"/>
        <v>0</v>
      </c>
      <c r="G61" s="19">
        <f t="shared" si="3"/>
        <v>0</v>
      </c>
      <c r="H61" s="80">
        <f t="shared" si="3"/>
        <v>1800000</v>
      </c>
    </row>
    <row r="62" spans="1:8" ht="90.75" customHeight="1">
      <c r="A62" s="37" t="s">
        <v>154</v>
      </c>
      <c r="B62" s="48" t="s">
        <v>155</v>
      </c>
      <c r="C62" s="5"/>
      <c r="D62" s="22">
        <v>20</v>
      </c>
      <c r="E62" s="22"/>
      <c r="F62" s="22"/>
      <c r="G62" s="22"/>
      <c r="H62" s="80">
        <v>1800000</v>
      </c>
    </row>
    <row r="63" spans="1:8" ht="28.5">
      <c r="A63" s="49" t="s">
        <v>36</v>
      </c>
      <c r="B63" s="50" t="s">
        <v>7</v>
      </c>
      <c r="C63" s="8">
        <f>C64</f>
        <v>11.87</v>
      </c>
      <c r="D63" s="8">
        <f>D64</f>
        <v>23</v>
      </c>
      <c r="E63" s="8">
        <f>E64</f>
        <v>0</v>
      </c>
      <c r="F63" s="8">
        <f>F64</f>
        <v>0</v>
      </c>
      <c r="G63" s="8">
        <f>G64</f>
        <v>0</v>
      </c>
      <c r="H63" s="80">
        <f>H64+H66</f>
        <v>1583518</v>
      </c>
    </row>
    <row r="64" spans="1:8" ht="28.5">
      <c r="A64" s="51" t="s">
        <v>76</v>
      </c>
      <c r="B64" s="41" t="s">
        <v>74</v>
      </c>
      <c r="C64" s="33">
        <f>C66</f>
        <v>11.87</v>
      </c>
      <c r="D64" s="9">
        <f>D66</f>
        <v>23</v>
      </c>
      <c r="E64" s="9">
        <f>E66</f>
        <v>0</v>
      </c>
      <c r="F64" s="9">
        <f>F66</f>
        <v>0</v>
      </c>
      <c r="G64" s="9">
        <f>G66</f>
        <v>0</v>
      </c>
      <c r="H64" s="80">
        <f>H65</f>
        <v>1583518</v>
      </c>
    </row>
    <row r="65" spans="1:8" ht="42.75">
      <c r="A65" s="52" t="s">
        <v>77</v>
      </c>
      <c r="B65" s="53" t="s">
        <v>73</v>
      </c>
      <c r="C65" s="33"/>
      <c r="D65" s="9"/>
      <c r="E65" s="9"/>
      <c r="F65" s="9"/>
      <c r="G65" s="9"/>
      <c r="H65" s="80">
        <f>1334000+249518</f>
        <v>1583518</v>
      </c>
    </row>
    <row r="66" spans="1:8" s="12" customFormat="1" ht="28.5">
      <c r="A66" s="51" t="s">
        <v>78</v>
      </c>
      <c r="B66" s="41" t="s">
        <v>75</v>
      </c>
      <c r="C66" s="34">
        <v>11.87</v>
      </c>
      <c r="D66" s="24">
        <v>23</v>
      </c>
      <c r="E66" s="24"/>
      <c r="F66" s="24"/>
      <c r="G66" s="24"/>
      <c r="H66" s="80">
        <v>0</v>
      </c>
    </row>
    <row r="67" spans="1:8" s="12" customFormat="1" ht="28.5">
      <c r="A67" s="52" t="s">
        <v>80</v>
      </c>
      <c r="B67" s="53" t="s">
        <v>79</v>
      </c>
      <c r="C67" s="34"/>
      <c r="D67" s="24"/>
      <c r="E67" s="24"/>
      <c r="F67" s="24"/>
      <c r="G67" s="24"/>
      <c r="H67" s="80">
        <v>0</v>
      </c>
    </row>
    <row r="68" spans="1:8" s="12" customFormat="1" ht="28.5">
      <c r="A68" s="54" t="s">
        <v>68</v>
      </c>
      <c r="B68" s="45" t="s">
        <v>114</v>
      </c>
      <c r="C68" s="23"/>
      <c r="D68" s="24"/>
      <c r="E68" s="24"/>
      <c r="F68" s="24"/>
      <c r="G68" s="24"/>
      <c r="H68" s="80">
        <f>H71+B69:H69</f>
        <v>213000</v>
      </c>
    </row>
    <row r="69" spans="1:8" s="12" customFormat="1" ht="84" customHeight="1">
      <c r="A69" s="70" t="s">
        <v>156</v>
      </c>
      <c r="B69" s="91" t="s">
        <v>157</v>
      </c>
      <c r="C69" s="23"/>
      <c r="D69" s="24"/>
      <c r="E69" s="24"/>
      <c r="F69" s="24"/>
      <c r="G69" s="24"/>
      <c r="H69" s="80">
        <f>H70</f>
        <v>213000</v>
      </c>
    </row>
    <row r="70" spans="1:8" s="12" customFormat="1" ht="98.25" customHeight="1">
      <c r="A70" s="70" t="s">
        <v>159</v>
      </c>
      <c r="B70" s="91" t="s">
        <v>158</v>
      </c>
      <c r="C70" s="23"/>
      <c r="D70" s="24"/>
      <c r="E70" s="24"/>
      <c r="F70" s="24"/>
      <c r="G70" s="24"/>
      <c r="H70" s="80">
        <v>213000</v>
      </c>
    </row>
    <row r="71" spans="1:8" s="12" customFormat="1" ht="57">
      <c r="A71" s="70" t="s">
        <v>66</v>
      </c>
      <c r="B71" s="69" t="s">
        <v>67</v>
      </c>
      <c r="C71" s="23"/>
      <c r="D71" s="24"/>
      <c r="E71" s="24"/>
      <c r="F71" s="24"/>
      <c r="G71" s="24"/>
      <c r="H71" s="80">
        <f>H72+H73</f>
        <v>0</v>
      </c>
    </row>
    <row r="72" spans="1:8" s="12" customFormat="1" ht="57">
      <c r="A72" s="55" t="s">
        <v>100</v>
      </c>
      <c r="B72" s="78" t="s">
        <v>99</v>
      </c>
      <c r="C72" s="23"/>
      <c r="D72" s="24"/>
      <c r="E72" s="24"/>
      <c r="F72" s="24"/>
      <c r="G72" s="24"/>
      <c r="H72" s="80">
        <v>0</v>
      </c>
    </row>
    <row r="73" spans="1:8" s="12" customFormat="1" ht="71.25">
      <c r="A73" s="55" t="s">
        <v>81</v>
      </c>
      <c r="B73" s="46" t="s">
        <v>65</v>
      </c>
      <c r="C73" s="23"/>
      <c r="D73" s="24"/>
      <c r="E73" s="24"/>
      <c r="F73" s="24"/>
      <c r="G73" s="24"/>
      <c r="H73" s="80">
        <f>50000-50000</f>
        <v>0</v>
      </c>
    </row>
    <row r="74" spans="1:8" s="12" customFormat="1" ht="15">
      <c r="A74" s="70" t="s">
        <v>87</v>
      </c>
      <c r="B74" s="71" t="s">
        <v>88</v>
      </c>
      <c r="C74" s="23"/>
      <c r="D74" s="24"/>
      <c r="E74" s="24"/>
      <c r="F74" s="24"/>
      <c r="G74" s="24"/>
      <c r="H74" s="80">
        <f>H75+H77</f>
        <v>21366</v>
      </c>
    </row>
    <row r="75" spans="1:8" s="12" customFormat="1" ht="28.5">
      <c r="A75" s="70" t="s">
        <v>89</v>
      </c>
      <c r="B75" s="69" t="s">
        <v>90</v>
      </c>
      <c r="C75" s="23"/>
      <c r="D75" s="24"/>
      <c r="E75" s="24"/>
      <c r="F75" s="24"/>
      <c r="G75" s="24"/>
      <c r="H75" s="80">
        <f>H76</f>
        <v>4700</v>
      </c>
    </row>
    <row r="76" spans="1:8" s="12" customFormat="1" ht="42.75">
      <c r="A76" s="73" t="s">
        <v>91</v>
      </c>
      <c r="B76" s="72" t="s">
        <v>92</v>
      </c>
      <c r="C76" s="23"/>
      <c r="D76" s="24"/>
      <c r="E76" s="24"/>
      <c r="F76" s="24"/>
      <c r="G76" s="24"/>
      <c r="H76" s="80">
        <v>4700</v>
      </c>
    </row>
    <row r="77" spans="1:8" s="12" customFormat="1" ht="57">
      <c r="A77" s="73" t="s">
        <v>160</v>
      </c>
      <c r="B77" s="72" t="s">
        <v>161</v>
      </c>
      <c r="C77" s="23"/>
      <c r="D77" s="24"/>
      <c r="E77" s="24"/>
      <c r="F77" s="24"/>
      <c r="G77" s="24"/>
      <c r="H77" s="80">
        <f>H78</f>
        <v>16666</v>
      </c>
    </row>
    <row r="78" spans="1:8" s="12" customFormat="1" ht="57">
      <c r="A78" s="73" t="s">
        <v>162</v>
      </c>
      <c r="B78" s="72" t="s">
        <v>161</v>
      </c>
      <c r="C78" s="23"/>
      <c r="D78" s="24"/>
      <c r="E78" s="24"/>
      <c r="F78" s="24"/>
      <c r="G78" s="24"/>
      <c r="H78" s="80">
        <v>16666</v>
      </c>
    </row>
    <row r="79" spans="1:8" ht="16.5" customHeight="1">
      <c r="A79" s="56" t="s">
        <v>37</v>
      </c>
      <c r="B79" s="57" t="s">
        <v>8</v>
      </c>
      <c r="C79" s="25" t="e">
        <f>#REF!+C85+#REF!+#REF!</f>
        <v>#REF!</v>
      </c>
      <c r="D79" s="25" t="e">
        <f>D80</f>
        <v>#REF!</v>
      </c>
      <c r="E79" s="25" t="e">
        <f>E80</f>
        <v>#REF!</v>
      </c>
      <c r="F79" s="25" t="e">
        <f>F80</f>
        <v>#REF!</v>
      </c>
      <c r="G79" s="25" t="e">
        <f>G80</f>
        <v>#REF!</v>
      </c>
      <c r="H79" s="80">
        <f>H80</f>
        <v>11210184</v>
      </c>
    </row>
    <row r="80" spans="1:8" ht="28.5">
      <c r="A80" s="58" t="s">
        <v>35</v>
      </c>
      <c r="B80" s="38" t="s">
        <v>20</v>
      </c>
      <c r="C80" s="8"/>
      <c r="D80" s="8" t="e">
        <f>#REF!+D85+#REF!+#REF!</f>
        <v>#REF!</v>
      </c>
      <c r="E80" s="8" t="e">
        <f>#REF!+E85+#REF!</f>
        <v>#REF!</v>
      </c>
      <c r="F80" s="8" t="e">
        <f>#REF!+F85+#REF!</f>
        <v>#REF!</v>
      </c>
      <c r="G80" s="8" t="e">
        <f>#REF!+G85+#REF!</f>
        <v>#REF!</v>
      </c>
      <c r="H80" s="80">
        <f>H81+H85+H88+H86</f>
        <v>11210184</v>
      </c>
    </row>
    <row r="81" spans="1:8" ht="33" customHeight="1">
      <c r="A81" s="58" t="s">
        <v>52</v>
      </c>
      <c r="B81" s="59" t="s">
        <v>53</v>
      </c>
      <c r="C81" s="14">
        <f aca="true" t="shared" si="4" ref="C81:H81">C82</f>
        <v>1392</v>
      </c>
      <c r="D81" s="14">
        <f t="shared" si="4"/>
        <v>0</v>
      </c>
      <c r="E81" s="14">
        <f t="shared" si="4"/>
        <v>0</v>
      </c>
      <c r="F81" s="14">
        <f t="shared" si="4"/>
        <v>0</v>
      </c>
      <c r="G81" s="14">
        <f t="shared" si="4"/>
        <v>0</v>
      </c>
      <c r="H81" s="80">
        <f t="shared" si="4"/>
        <v>4138700</v>
      </c>
    </row>
    <row r="82" spans="1:8" ht="28.5">
      <c r="A82" s="58" t="s">
        <v>54</v>
      </c>
      <c r="B82" s="59" t="s">
        <v>55</v>
      </c>
      <c r="C82" s="14">
        <v>1392</v>
      </c>
      <c r="D82" s="14">
        <f>393-393</f>
        <v>0</v>
      </c>
      <c r="E82" s="14">
        <f>290-290</f>
        <v>0</v>
      </c>
      <c r="F82" s="14">
        <f>325.87-325.87</f>
        <v>0</v>
      </c>
      <c r="G82" s="14">
        <f>383.13-383.13</f>
        <v>0</v>
      </c>
      <c r="H82" s="80">
        <f>163700+3975000</f>
        <v>4138700</v>
      </c>
    </row>
    <row r="83" spans="1:8" ht="15">
      <c r="A83" s="58" t="s">
        <v>38</v>
      </c>
      <c r="B83" s="59" t="s">
        <v>9</v>
      </c>
      <c r="C83" s="14">
        <f>C84</f>
        <v>0</v>
      </c>
      <c r="D83" s="14">
        <f>D84</f>
        <v>1371</v>
      </c>
      <c r="E83" s="14">
        <f>E84</f>
        <v>0</v>
      </c>
      <c r="F83" s="14">
        <f>F84</f>
        <v>0</v>
      </c>
      <c r="G83" s="14">
        <f>G84</f>
        <v>0</v>
      </c>
      <c r="H83" s="80">
        <v>0</v>
      </c>
    </row>
    <row r="84" spans="1:8" ht="15">
      <c r="A84" s="58" t="s">
        <v>39</v>
      </c>
      <c r="B84" s="59" t="s">
        <v>10</v>
      </c>
      <c r="C84" s="14"/>
      <c r="D84" s="14">
        <v>1371</v>
      </c>
      <c r="E84" s="14"/>
      <c r="F84" s="14"/>
      <c r="G84" s="14"/>
      <c r="H84" s="80">
        <v>0</v>
      </c>
    </row>
    <row r="85" spans="1:8" ht="42.75">
      <c r="A85" s="60" t="s">
        <v>40</v>
      </c>
      <c r="B85" s="59" t="s">
        <v>21</v>
      </c>
      <c r="C85" s="14" t="e">
        <f>C86+#REF!+#REF!+#REF!</f>
        <v>#REF!</v>
      </c>
      <c r="D85" s="14" t="e">
        <f>D86</f>
        <v>#REF!</v>
      </c>
      <c r="E85" s="14" t="e">
        <f>E86</f>
        <v>#REF!</v>
      </c>
      <c r="F85" s="14" t="e">
        <f>F86</f>
        <v>#REF!</v>
      </c>
      <c r="G85" s="14" t="e">
        <f>G86</f>
        <v>#REF!</v>
      </c>
      <c r="H85" s="80"/>
    </row>
    <row r="86" spans="1:8" ht="15">
      <c r="A86" s="58" t="s">
        <v>41</v>
      </c>
      <c r="B86" s="37" t="s">
        <v>11</v>
      </c>
      <c r="C86" s="9" t="e">
        <f>#REF!</f>
        <v>#REF!</v>
      </c>
      <c r="D86" s="9" t="e">
        <f>#REF!</f>
        <v>#REF!</v>
      </c>
      <c r="E86" s="9" t="e">
        <f>#REF!</f>
        <v>#REF!</v>
      </c>
      <c r="F86" s="9" t="e">
        <f>#REF!</f>
        <v>#REF!</v>
      </c>
      <c r="G86" s="9" t="e">
        <f>#REF!</f>
        <v>#REF!</v>
      </c>
      <c r="H86" s="80">
        <f>140000+152034+501237</f>
        <v>793271</v>
      </c>
    </row>
    <row r="87" spans="1:8" ht="24.75" customHeight="1">
      <c r="A87" s="55" t="s">
        <v>42</v>
      </c>
      <c r="B87" s="46" t="s">
        <v>64</v>
      </c>
      <c r="C87" s="9"/>
      <c r="D87" s="9"/>
      <c r="E87" s="9"/>
      <c r="F87" s="9"/>
      <c r="G87" s="9"/>
      <c r="H87" s="80">
        <f>H86</f>
        <v>793271</v>
      </c>
    </row>
    <row r="88" spans="1:8" ht="29.25" customHeight="1">
      <c r="A88" s="55" t="s">
        <v>57</v>
      </c>
      <c r="B88" s="46" t="s">
        <v>59</v>
      </c>
      <c r="C88" s="9"/>
      <c r="D88" s="9"/>
      <c r="E88" s="9"/>
      <c r="F88" s="9"/>
      <c r="G88" s="9"/>
      <c r="H88" s="80">
        <f>H89</f>
        <v>6278213</v>
      </c>
    </row>
    <row r="89" spans="1:8" ht="29.25" customHeight="1">
      <c r="A89" s="55" t="s">
        <v>56</v>
      </c>
      <c r="B89" s="46" t="s">
        <v>58</v>
      </c>
      <c r="C89" s="9"/>
      <c r="D89" s="9"/>
      <c r="E89" s="9"/>
      <c r="F89" s="9"/>
      <c r="G89" s="9"/>
      <c r="H89" s="80">
        <f>990000+2940492+142221+2205500</f>
        <v>6278213</v>
      </c>
    </row>
    <row r="90" spans="1:8" s="26" customFormat="1" ht="22.5" customHeight="1">
      <c r="A90" s="61"/>
      <c r="B90" s="62" t="s">
        <v>3</v>
      </c>
      <c r="C90" s="23"/>
      <c r="D90" s="28" t="e">
        <f>D10+D79+#REF!</f>
        <v>#REF!</v>
      </c>
      <c r="E90" s="28" t="e">
        <f>E10+E79+#REF!</f>
        <v>#REF!</v>
      </c>
      <c r="F90" s="28" t="e">
        <f>F10+F79+#REF!</f>
        <v>#REF!</v>
      </c>
      <c r="G90" s="28" t="e">
        <f>G10+G79+#REF!</f>
        <v>#REF!</v>
      </c>
      <c r="H90" s="82">
        <f>H10+H79</f>
        <v>25024240</v>
      </c>
    </row>
    <row r="91" spans="1:8" ht="24.75" customHeight="1" hidden="1">
      <c r="A91" s="27"/>
      <c r="B91" s="27" t="s">
        <v>3</v>
      </c>
      <c r="C91" s="30">
        <f>C92+B95+C97+C100+C103+C108+C120+C123+C129+C132+C134+C139+C161</f>
        <v>0</v>
      </c>
      <c r="D91" s="30" t="e">
        <f>D10</f>
        <v>#REF!</v>
      </c>
      <c r="E91" s="30" t="e">
        <f>E10</f>
        <v>#REF!</v>
      </c>
      <c r="F91" s="30" t="e">
        <f>F10</f>
        <v>#REF!</v>
      </c>
      <c r="G91" s="30" t="e">
        <f>G10</f>
        <v>#REF!</v>
      </c>
      <c r="H91" s="29" t="e">
        <f>SUM(D91:G91)</f>
        <v>#REF!</v>
      </c>
    </row>
    <row r="92" ht="15.75">
      <c r="D92" s="31"/>
    </row>
    <row r="93" spans="1:8" ht="15">
      <c r="A93"/>
      <c r="B93" s="98"/>
      <c r="C93" s="98"/>
      <c r="D93" s="98"/>
      <c r="E93" s="98"/>
      <c r="F93" s="98"/>
      <c r="G93" s="98"/>
      <c r="H93" s="98"/>
    </row>
    <row r="94" spans="1:3" ht="15">
      <c r="A94"/>
      <c r="B94"/>
      <c r="C94" s="63"/>
    </row>
    <row r="95" spans="1:8" ht="15">
      <c r="A95"/>
      <c r="B95" s="99"/>
      <c r="C95" s="98"/>
      <c r="D95" s="98"/>
      <c r="E95" s="98"/>
      <c r="F95" s="98"/>
      <c r="G95" s="98"/>
      <c r="H95" s="98"/>
    </row>
  </sheetData>
  <sheetProtection/>
  <mergeCells count="11">
    <mergeCell ref="B93:H93"/>
    <mergeCell ref="B95:H95"/>
    <mergeCell ref="A8:A9"/>
    <mergeCell ref="B8:B9"/>
    <mergeCell ref="A6:H6"/>
    <mergeCell ref="C8:C9"/>
    <mergeCell ref="H8:H9"/>
    <mergeCell ref="D8:D9"/>
    <mergeCell ref="E8:E9"/>
    <mergeCell ref="F8:F9"/>
    <mergeCell ref="G8:G9"/>
  </mergeCells>
  <printOptions/>
  <pageMargins left="0.7874015748031497" right="0" top="0.984251968503937" bottom="0.3937007874015748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2014-11-21T04:31:43Z</cp:lastPrinted>
  <dcterms:created xsi:type="dcterms:W3CDTF">1996-10-08T23:32:33Z</dcterms:created>
  <dcterms:modified xsi:type="dcterms:W3CDTF">2014-11-21T04:33:12Z</dcterms:modified>
  <cp:category/>
  <cp:version/>
  <cp:contentType/>
  <cp:contentStatus/>
</cp:coreProperties>
</file>